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\Desktop\AICM\EXCEL\"/>
    </mc:Choice>
  </mc:AlternateContent>
  <bookViews>
    <workbookView xWindow="0" yWindow="0" windowWidth="23040" windowHeight="9192"/>
  </bookViews>
  <sheets>
    <sheet name="Hoja1" sheetId="1" r:id="rId1"/>
    <sheet name="Hoja2" sheetId="2" r:id="rId2"/>
    <sheet name="Hoja3" sheetId="3" r:id="rId3"/>
  </sheets>
  <definedNames>
    <definedName name="Alpha_0">Hoja1!$B$12</definedName>
    <definedName name="Alpha_1">Hoja1!$C$12</definedName>
    <definedName name="Delta_0">Hoja1!$B$13</definedName>
    <definedName name="Delta_1">Hoja1!$C$13</definedName>
    <definedName name="kbar_0">Hoja1!$B$21</definedName>
    <definedName name="kbar_1">Hoja1!$C$21</definedName>
    <definedName name="Lambda1_0">Hoja1!$B$24</definedName>
    <definedName name="Lambda1_1">Hoja1!$C$24</definedName>
    <definedName name="Lambda2_0">Hoja1!$B$25</definedName>
    <definedName name="Lambda2_1">Hoja1!$C$25</definedName>
    <definedName name="Phi_0">Hoja1!$B$14</definedName>
    <definedName name="Phi_1">Hoja1!$C$14</definedName>
    <definedName name="qbar_0">Hoja1!$B$20</definedName>
    <definedName name="qbar_1">Hoja1!$C$20</definedName>
    <definedName name="R_0">Hoja1!$B$17</definedName>
    <definedName name="R_1">Hoja1!$C$17</definedName>
  </definedNames>
  <calcPr calcId="162913"/>
  <fileRecoveryPr autoRecover="0"/>
</workbook>
</file>

<file path=xl/calcChain.xml><?xml version="1.0" encoding="utf-8"?>
<calcChain xmlns="http://schemas.openxmlformats.org/spreadsheetml/2006/main">
  <c r="I3" i="1" l="1"/>
  <c r="K3" i="1" s="1"/>
  <c r="M3" i="1" s="1"/>
  <c r="C25" i="1"/>
  <c r="B29" i="1" s="1"/>
  <c r="B25" i="1"/>
  <c r="C24" i="1"/>
  <c r="K4" i="1" s="1"/>
  <c r="B24" i="1"/>
  <c r="C21" i="1"/>
  <c r="L4" i="1" s="1"/>
  <c r="J4" i="1" s="1"/>
  <c r="B21" i="1"/>
  <c r="J3" i="1" s="1"/>
  <c r="L3" i="1" s="1"/>
  <c r="M4" i="1" l="1"/>
  <c r="I4" i="1"/>
  <c r="N3" i="1"/>
  <c r="B28" i="1"/>
  <c r="E8" i="2"/>
  <c r="F8" i="2"/>
  <c r="D20" i="1"/>
  <c r="D19" i="1"/>
  <c r="H6" i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N4" i="1" l="1"/>
  <c r="L5" i="1" s="1"/>
  <c r="J5" i="1" s="1"/>
  <c r="K5" i="1"/>
  <c r="I5" i="1" s="1"/>
  <c r="M5" i="1" l="1"/>
  <c r="K6" i="1" s="1"/>
  <c r="I6" i="1" s="1"/>
  <c r="N5" i="1"/>
  <c r="L6" i="1" s="1"/>
  <c r="J6" i="1" s="1"/>
  <c r="M6" i="1" l="1"/>
  <c r="K7" i="1" s="1"/>
  <c r="I7" i="1" s="1"/>
  <c r="N6" i="1"/>
  <c r="L7" i="1" s="1"/>
  <c r="J7" i="1" s="1"/>
  <c r="M7" i="1" l="1"/>
  <c r="K8" i="1" s="1"/>
  <c r="I8" i="1" s="1"/>
  <c r="N7" i="1"/>
  <c r="L8" i="1" s="1"/>
  <c r="J8" i="1" s="1"/>
  <c r="M8" i="1" l="1"/>
  <c r="K9" i="1" s="1"/>
  <c r="I9" i="1" s="1"/>
  <c r="N8" i="1"/>
  <c r="L9" i="1" s="1"/>
  <c r="J9" i="1" s="1"/>
  <c r="M9" i="1" l="1"/>
  <c r="K10" i="1" s="1"/>
  <c r="I10" i="1" s="1"/>
  <c r="N9" i="1"/>
  <c r="L10" i="1" s="1"/>
  <c r="J10" i="1" s="1"/>
  <c r="M10" i="1" l="1"/>
  <c r="K11" i="1" s="1"/>
  <c r="I11" i="1" s="1"/>
  <c r="N10" i="1"/>
  <c r="L11" i="1" s="1"/>
  <c r="J11" i="1" s="1"/>
  <c r="M11" i="1" l="1"/>
  <c r="K12" i="1" s="1"/>
  <c r="I12" i="1" s="1"/>
  <c r="N11" i="1"/>
  <c r="L12" i="1" s="1"/>
  <c r="J12" i="1" s="1"/>
  <c r="M12" i="1" l="1"/>
  <c r="K13" i="1" s="1"/>
  <c r="I13" i="1" s="1"/>
  <c r="N12" i="1"/>
  <c r="L13" i="1" s="1"/>
  <c r="J13" i="1" s="1"/>
  <c r="M13" i="1" l="1"/>
  <c r="K14" i="1" s="1"/>
  <c r="I14" i="1" s="1"/>
  <c r="N13" i="1"/>
  <c r="L14" i="1" s="1"/>
  <c r="J14" i="1" s="1"/>
  <c r="M14" i="1" l="1"/>
  <c r="K15" i="1" s="1"/>
  <c r="I15" i="1" s="1"/>
  <c r="N14" i="1"/>
  <c r="L15" i="1" s="1"/>
  <c r="J15" i="1" s="1"/>
  <c r="M15" i="1" l="1"/>
  <c r="K16" i="1" s="1"/>
  <c r="I16" i="1" s="1"/>
  <c r="N15" i="1"/>
  <c r="L16" i="1" s="1"/>
  <c r="J16" i="1" s="1"/>
  <c r="M16" i="1" l="1"/>
  <c r="K17" i="1" s="1"/>
  <c r="I17" i="1" s="1"/>
  <c r="N16" i="1"/>
  <c r="L17" i="1" s="1"/>
  <c r="J17" i="1" s="1"/>
  <c r="M17" i="1" l="1"/>
  <c r="K18" i="1" s="1"/>
  <c r="I18" i="1" s="1"/>
  <c r="N17" i="1"/>
  <c r="L18" i="1" s="1"/>
  <c r="J18" i="1" s="1"/>
  <c r="M18" i="1" l="1"/>
  <c r="K19" i="1" s="1"/>
  <c r="I19" i="1" s="1"/>
  <c r="N18" i="1"/>
  <c r="L19" i="1" s="1"/>
  <c r="J19" i="1" s="1"/>
  <c r="M19" i="1" l="1"/>
  <c r="K20" i="1" s="1"/>
  <c r="I20" i="1" s="1"/>
  <c r="N19" i="1"/>
  <c r="L20" i="1" s="1"/>
  <c r="J20" i="1" s="1"/>
  <c r="M20" i="1" l="1"/>
  <c r="K21" i="1" s="1"/>
  <c r="I21" i="1" s="1"/>
  <c r="N20" i="1"/>
  <c r="L21" i="1" s="1"/>
  <c r="J21" i="1" s="1"/>
  <c r="M21" i="1" l="1"/>
  <c r="K22" i="1" s="1"/>
  <c r="I22" i="1" s="1"/>
  <c r="N21" i="1"/>
  <c r="L22" i="1" s="1"/>
  <c r="J22" i="1" s="1"/>
  <c r="M22" i="1" l="1"/>
  <c r="K23" i="1" s="1"/>
  <c r="I23" i="1" s="1"/>
  <c r="N22" i="1"/>
  <c r="L23" i="1" s="1"/>
  <c r="J23" i="1" s="1"/>
  <c r="M23" i="1" l="1"/>
  <c r="K24" i="1" s="1"/>
  <c r="I24" i="1" s="1"/>
  <c r="N23" i="1"/>
  <c r="L24" i="1" s="1"/>
  <c r="J24" i="1" s="1"/>
  <c r="M24" i="1" l="1"/>
  <c r="K25" i="1" s="1"/>
  <c r="I25" i="1" s="1"/>
  <c r="N24" i="1"/>
  <c r="L25" i="1" s="1"/>
  <c r="J25" i="1" s="1"/>
  <c r="M25" i="1" l="1"/>
  <c r="K26" i="1" s="1"/>
  <c r="I26" i="1" s="1"/>
  <c r="N25" i="1"/>
  <c r="L26" i="1" s="1"/>
  <c r="J26" i="1" s="1"/>
  <c r="M26" i="1" l="1"/>
  <c r="K27" i="1" s="1"/>
  <c r="I27" i="1" s="1"/>
  <c r="N26" i="1"/>
  <c r="L27" i="1" s="1"/>
  <c r="J27" i="1" s="1"/>
  <c r="M27" i="1" l="1"/>
  <c r="K28" i="1" s="1"/>
  <c r="I28" i="1" s="1"/>
  <c r="N27" i="1"/>
  <c r="L28" i="1" s="1"/>
  <c r="J28" i="1" s="1"/>
  <c r="M28" i="1" l="1"/>
  <c r="K29" i="1" s="1"/>
  <c r="I29" i="1" s="1"/>
  <c r="N28" i="1"/>
  <c r="L29" i="1" s="1"/>
  <c r="J29" i="1" s="1"/>
  <c r="M29" i="1" l="1"/>
  <c r="K30" i="1" s="1"/>
  <c r="I30" i="1" s="1"/>
  <c r="N29" i="1"/>
  <c r="L30" i="1" s="1"/>
  <c r="J30" i="1" s="1"/>
  <c r="M30" i="1" l="1"/>
  <c r="K31" i="1" s="1"/>
  <c r="I31" i="1" s="1"/>
  <c r="N30" i="1"/>
  <c r="L31" i="1" s="1"/>
  <c r="J31" i="1" s="1"/>
  <c r="M31" i="1" l="1"/>
  <c r="K32" i="1" s="1"/>
  <c r="I32" i="1" s="1"/>
  <c r="N31" i="1"/>
  <c r="L32" i="1" s="1"/>
  <c r="J32" i="1" s="1"/>
  <c r="M32" i="1" l="1"/>
  <c r="K33" i="1" s="1"/>
  <c r="I33" i="1" s="1"/>
  <c r="N32" i="1"/>
  <c r="L33" i="1" s="1"/>
  <c r="J33" i="1" s="1"/>
  <c r="M33" i="1" l="1"/>
  <c r="N33" i="1"/>
</calcChain>
</file>

<file path=xl/sharedStrings.xml><?xml version="1.0" encoding="utf-8"?>
<sst xmlns="http://schemas.openxmlformats.org/spreadsheetml/2006/main" count="43" uniqueCount="37">
  <si>
    <t xml:space="preserve"> </t>
  </si>
  <si>
    <t>Alpha</t>
  </si>
  <si>
    <t>q_ee0</t>
  </si>
  <si>
    <t>K_ee0</t>
  </si>
  <si>
    <t>Final</t>
  </si>
  <si>
    <t>q</t>
  </si>
  <si>
    <t>Δk̂</t>
  </si>
  <si>
    <t>q̂</t>
  </si>
  <si>
    <t>Δq̂</t>
  </si>
  <si>
    <t>k̂</t>
  </si>
  <si>
    <t>K</t>
  </si>
  <si>
    <t>Delta</t>
  </si>
  <si>
    <t>Phi</t>
  </si>
  <si>
    <r>
      <rPr>
        <sz val="11"/>
        <rFont val="Calibri"/>
        <family val="2"/>
      </rPr>
      <t>λ</t>
    </r>
    <r>
      <rPr>
        <vertAlign val="subscript"/>
        <sz val="11"/>
        <rFont val="Times New Roman"/>
        <family val="1"/>
      </rPr>
      <t>1</t>
    </r>
  </si>
  <si>
    <r>
      <t>λ</t>
    </r>
    <r>
      <rPr>
        <vertAlign val="subscript"/>
        <sz val="11"/>
        <rFont val="Calibri"/>
        <family val="2"/>
      </rPr>
      <t>2</t>
    </r>
  </si>
  <si>
    <t>EXERCISE 7: The Tobin's Q model</t>
  </si>
  <si>
    <t>Endogenous variables</t>
  </si>
  <si>
    <t>q: Marginal Tobin's Q</t>
  </si>
  <si>
    <t>K: Capital stock</t>
  </si>
  <si>
    <r>
      <t>Δq</t>
    </r>
    <r>
      <rPr>
        <sz val="11"/>
        <rFont val="Calibri"/>
        <family val="2"/>
      </rPr>
      <t>̂</t>
    </r>
    <r>
      <rPr>
        <sz val="11"/>
        <rFont val="Times New Roman"/>
        <family val="1"/>
      </rPr>
      <t>: Variation in time of q̂</t>
    </r>
  </si>
  <si>
    <r>
      <t>Δk̂: Variation in time of k</t>
    </r>
    <r>
      <rPr>
        <sz val="11"/>
        <rFont val="Calibri"/>
        <family val="2"/>
      </rPr>
      <t>̂</t>
    </r>
  </si>
  <si>
    <t>Steady state deviation</t>
  </si>
  <si>
    <r>
      <t>q</t>
    </r>
    <r>
      <rPr>
        <sz val="11"/>
        <rFont val="Calibri"/>
        <family val="2"/>
      </rPr>
      <t>̂</t>
    </r>
    <r>
      <rPr>
        <sz val="11"/>
        <rFont val="Times New Roman"/>
        <family val="1"/>
      </rPr>
      <t>: Steady state deviation of q</t>
    </r>
  </si>
  <si>
    <r>
      <t>k</t>
    </r>
    <r>
      <rPr>
        <sz val="11"/>
        <rFont val="Calibri"/>
        <family val="2"/>
      </rPr>
      <t>̂</t>
    </r>
    <r>
      <rPr>
        <sz val="11"/>
        <rFont val="Times New Roman"/>
        <family val="1"/>
      </rPr>
      <t>: Steady state deviation of k</t>
    </r>
  </si>
  <si>
    <t>Parameters</t>
  </si>
  <si>
    <t>Initial</t>
  </si>
  <si>
    <t>Exogenous variables</t>
  </si>
  <si>
    <t>Steady state</t>
  </si>
  <si>
    <t>Initial SS</t>
  </si>
  <si>
    <t>Final SS</t>
  </si>
  <si>
    <t>Eigenvalues</t>
  </si>
  <si>
    <t>Stability condition</t>
  </si>
  <si>
    <r>
      <t>Modulus (1+λ</t>
    </r>
    <r>
      <rPr>
        <vertAlign val="subscript"/>
        <sz val="11"/>
        <rFont val="Times New Roman"/>
        <family val="1"/>
      </rPr>
      <t>1</t>
    </r>
    <r>
      <rPr>
        <sz val="11"/>
        <rFont val="Times New Roman"/>
        <family val="1"/>
      </rPr>
      <t>)</t>
    </r>
  </si>
  <si>
    <r>
      <t>Modulus (1+λ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)</t>
    </r>
  </si>
  <si>
    <t>Period</t>
  </si>
  <si>
    <t>Variation over time</t>
  </si>
  <si>
    <t>Interest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</si>
</sst>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"/>
    <numFmt numFmtId="166" formatCode="0.0000"/>
  </numFmts>
  <fonts count="9" x14ac:knownFonts="1">
    <font>
      <sz val="10"/>
      <name val="Arial"/>
      <family val="2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  <font>
      <sz val="11"/>
      <name val="Times New Roman"/>
      <family val="1"/>
    </font>
    <font>
      <vertAlign val="subscript"/>
      <sz val="11"/>
      <name val="Times New Roman"/>
      <family val="1"/>
    </font>
    <font>
      <b/>
      <sz val="11"/>
      <name val="Times New Roman"/>
      <family val="1"/>
    </font>
    <font>
      <sz val="11"/>
      <name val="Calibri"/>
      <family val="2"/>
    </font>
    <font>
      <vertAlign val="subscript"/>
      <sz val="11"/>
      <name val="Calibri"/>
      <family val="2"/>
    </font>
    <font>
      <b/>
      <i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4" borderId="5" xfId="0" applyFont="1" applyFill="1" applyBorder="1" applyProtection="1">
      <protection locked="0"/>
    </xf>
    <xf numFmtId="0" fontId="2" fillId="4" borderId="7" xfId="0" applyFont="1" applyFill="1" applyBorder="1" applyProtection="1">
      <protection locked="0"/>
    </xf>
    <xf numFmtId="0" fontId="3" fillId="5" borderId="8" xfId="0" applyFont="1" applyFill="1" applyBorder="1"/>
    <xf numFmtId="2" fontId="3" fillId="5" borderId="3" xfId="0" applyNumberFormat="1" applyFont="1" applyFill="1" applyBorder="1" applyProtection="1">
      <protection locked="0"/>
    </xf>
    <xf numFmtId="0" fontId="3" fillId="5" borderId="9" xfId="0" applyFont="1" applyFill="1" applyBorder="1"/>
    <xf numFmtId="2" fontId="3" fillId="5" borderId="4" xfId="0" applyNumberFormat="1" applyFont="1" applyFill="1" applyBorder="1" applyProtection="1">
      <protection locked="0"/>
    </xf>
    <xf numFmtId="0" fontId="5" fillId="2" borderId="1" xfId="0" applyFont="1" applyFill="1" applyBorder="1"/>
    <xf numFmtId="0" fontId="3" fillId="2" borderId="2" xfId="0" applyFont="1" applyFill="1" applyBorder="1"/>
    <xf numFmtId="0" fontId="3" fillId="0" borderId="0" xfId="0" applyFont="1"/>
    <xf numFmtId="0" fontId="5" fillId="0" borderId="0" xfId="0" applyFont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1" fillId="4" borderId="5" xfId="0" applyFont="1" applyFill="1" applyBorder="1"/>
    <xf numFmtId="0" fontId="2" fillId="4" borderId="6" xfId="0" applyFont="1" applyFill="1" applyBorder="1"/>
    <xf numFmtId="0" fontId="1" fillId="4" borderId="6" xfId="0" applyFont="1" applyFill="1" applyBorder="1"/>
    <xf numFmtId="0" fontId="2" fillId="4" borderId="7" xfId="0" applyFont="1" applyFill="1" applyBorder="1"/>
    <xf numFmtId="0" fontId="5" fillId="5" borderId="8" xfId="0" applyFont="1" applyFill="1" applyBorder="1" applyAlignment="1">
      <alignment horizontal="center"/>
    </xf>
    <xf numFmtId="165" fontId="3" fillId="5" borderId="0" xfId="0" applyNumberFormat="1" applyFont="1" applyFill="1" applyBorder="1" applyAlignment="1">
      <alignment horizontal="center"/>
    </xf>
    <xf numFmtId="165" fontId="3" fillId="5" borderId="3" xfId="0" applyNumberFormat="1" applyFont="1" applyFill="1" applyBorder="1" applyAlignment="1">
      <alignment horizontal="center"/>
    </xf>
    <xf numFmtId="0" fontId="3" fillId="5" borderId="0" xfId="0" applyFont="1" applyFill="1" applyBorder="1"/>
    <xf numFmtId="0" fontId="3" fillId="5" borderId="3" xfId="0" applyFont="1" applyFill="1" applyBorder="1"/>
    <xf numFmtId="0" fontId="3" fillId="5" borderId="8" xfId="0" applyFont="1" applyFill="1" applyBorder="1" applyAlignment="1">
      <alignment horizontal="center"/>
    </xf>
    <xf numFmtId="165" fontId="5" fillId="5" borderId="0" xfId="0" applyNumberFormat="1" applyFont="1" applyFill="1" applyBorder="1" applyAlignment="1">
      <alignment horizontal="center"/>
    </xf>
    <xf numFmtId="165" fontId="5" fillId="5" borderId="11" xfId="0" applyNumberFormat="1" applyFont="1" applyFill="1" applyBorder="1" applyAlignment="1">
      <alignment horizontal="center"/>
    </xf>
    <xf numFmtId="0" fontId="3" fillId="5" borderId="10" xfId="0" applyFont="1" applyFill="1" applyBorder="1"/>
    <xf numFmtId="0" fontId="3" fillId="5" borderId="4" xfId="0" applyFont="1" applyFill="1" applyBorder="1"/>
    <xf numFmtId="0" fontId="3" fillId="0" borderId="0" xfId="0" applyFont="1" applyBorder="1"/>
    <xf numFmtId="165" fontId="5" fillId="0" borderId="0" xfId="0" applyNumberFormat="1" applyFont="1" applyFill="1" applyBorder="1" applyAlignment="1">
      <alignment horizontal="center"/>
    </xf>
    <xf numFmtId="164" fontId="3" fillId="0" borderId="0" xfId="0" applyNumberFormat="1" applyFont="1"/>
    <xf numFmtId="0" fontId="3" fillId="0" borderId="0" xfId="0" applyFont="1" applyFill="1" applyBorder="1"/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3" fillId="6" borderId="8" xfId="0" applyFont="1" applyFill="1" applyBorder="1"/>
    <xf numFmtId="0" fontId="3" fillId="6" borderId="0" xfId="0" applyFont="1" applyFill="1" applyBorder="1"/>
    <xf numFmtId="0" fontId="3" fillId="6" borderId="3" xfId="0" applyFont="1" applyFill="1" applyBorder="1"/>
    <xf numFmtId="0" fontId="3" fillId="6" borderId="9" xfId="0" applyFont="1" applyFill="1" applyBorder="1"/>
    <xf numFmtId="0" fontId="3" fillId="6" borderId="10" xfId="0" applyFont="1" applyFill="1" applyBorder="1"/>
    <xf numFmtId="0" fontId="3" fillId="6" borderId="4" xfId="0" applyFont="1" applyFill="1" applyBorder="1"/>
    <xf numFmtId="2" fontId="3" fillId="3" borderId="3" xfId="0" applyNumberFormat="1" applyFont="1" applyFill="1" applyBorder="1" applyAlignment="1">
      <alignment horizontal="right"/>
    </xf>
    <xf numFmtId="0" fontId="1" fillId="4" borderId="7" xfId="0" applyFont="1" applyFill="1" applyBorder="1"/>
    <xf numFmtId="2" fontId="3" fillId="5" borderId="0" xfId="0" applyNumberFormat="1" applyFont="1" applyFill="1" applyBorder="1" applyAlignment="1">
      <alignment horizontal="right"/>
    </xf>
    <xf numFmtId="2" fontId="3" fillId="5" borderId="3" xfId="0" applyNumberFormat="1" applyFont="1" applyFill="1" applyBorder="1"/>
    <xf numFmtId="2" fontId="3" fillId="3" borderId="4" xfId="0" applyNumberFormat="1" applyFont="1" applyFill="1" applyBorder="1" applyAlignment="1">
      <alignment horizontal="right"/>
    </xf>
    <xf numFmtId="2" fontId="3" fillId="5" borderId="10" xfId="0" applyNumberFormat="1" applyFont="1" applyFill="1" applyBorder="1" applyAlignment="1">
      <alignment horizontal="right"/>
    </xf>
    <xf numFmtId="2" fontId="3" fillId="5" borderId="4" xfId="0" applyNumberFormat="1" applyFont="1" applyFill="1" applyBorder="1" applyAlignment="1">
      <alignment horizontal="right"/>
    </xf>
    <xf numFmtId="166" fontId="3" fillId="5" borderId="0" xfId="0" applyNumberFormat="1" applyFont="1" applyFill="1" applyBorder="1"/>
    <xf numFmtId="166" fontId="3" fillId="5" borderId="3" xfId="0" applyNumberFormat="1" applyFont="1" applyFill="1" applyBorder="1"/>
    <xf numFmtId="0" fontId="6" fillId="5" borderId="9" xfId="0" applyFont="1" applyFill="1" applyBorder="1"/>
    <xf numFmtId="166" fontId="3" fillId="5" borderId="10" xfId="0" applyNumberFormat="1" applyFont="1" applyFill="1" applyBorder="1"/>
    <xf numFmtId="166" fontId="3" fillId="5" borderId="4" xfId="0" applyNumberFormat="1" applyFont="1" applyFill="1" applyBorder="1"/>
    <xf numFmtId="0" fontId="8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165" fontId="3" fillId="5" borderId="10" xfId="0" applyNumberFormat="1" applyFont="1" applyFill="1" applyBorder="1" applyAlignment="1">
      <alignment horizontal="center"/>
    </xf>
    <xf numFmtId="165" fontId="3" fillId="5" borderId="4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q ratio (logarithmic)</a:t>
            </a:r>
          </a:p>
        </c:rich>
      </c:tx>
      <c:layout>
        <c:manualLayout>
          <c:xMode val="edge"/>
          <c:yMode val="edge"/>
          <c:x val="0.32631587718201888"/>
          <c:y val="3.37572576155253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68421052631579"/>
          <c:y val="0.2276123549956911"/>
          <c:w val="0.82631578947368423"/>
          <c:h val="0.52238901146552053"/>
        </c:manualLayout>
      </c:layout>
      <c:lineChart>
        <c:grouping val="standard"/>
        <c:varyColors val="0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Hoja1!$H$3:$H$33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Hoja1!$I$3:$I$33</c:f>
              <c:numCache>
                <c:formatCode>0.00000</c:formatCode>
                <c:ptCount val="31"/>
                <c:pt idx="0">
                  <c:v>1</c:v>
                </c:pt>
                <c:pt idx="1">
                  <c:v>1.1032731534385884</c:v>
                </c:pt>
                <c:pt idx="2">
                  <c:v>1.0967182327060221</c:v>
                </c:pt>
                <c:pt idx="3">
                  <c:v>1.0905962330961683</c:v>
                </c:pt>
                <c:pt idx="4">
                  <c:v>1.0848765585313815</c:v>
                </c:pt>
                <c:pt idx="5">
                  <c:v>1.079531009932678</c:v>
                </c:pt>
                <c:pt idx="6">
                  <c:v>1.0745335707299637</c:v>
                </c:pt>
                <c:pt idx="7">
                  <c:v>1.0698602144789819</c:v>
                </c:pt>
                <c:pt idx="8">
                  <c:v>1.0654887319992585</c:v>
                </c:pt>
                <c:pt idx="9">
                  <c:v>1.0613985757825841</c:v>
                </c:pt>
                <c:pt idx="10">
                  <c:v>1.0575707197095519</c:v>
                </c:pt>
                <c:pt idx="11">
                  <c:v>1.0539875323595365</c:v>
                </c:pt>
                <c:pt idx="12">
                  <c:v>1.0506326624132725</c:v>
                </c:pt>
                <c:pt idx="13">
                  <c:v>1.0474909348318993</c:v>
                </c:pt>
                <c:pt idx="14">
                  <c:v>1.044548256656247</c:v>
                </c:pt>
                <c:pt idx="15">
                  <c:v>1.0417915314088155</c:v>
                </c:pt>
                <c:pt idx="16">
                  <c:v>1.0392085812013965</c:v>
                </c:pt>
                <c:pt idx="17">
                  <c:v>1.0367880757561618</c:v>
                </c:pt>
                <c:pt idx="18">
                  <c:v>1.034519467639474</c:v>
                </c:pt>
                <c:pt idx="19">
                  <c:v>1.0323929330875279</c:v>
                </c:pt>
                <c:pt idx="20">
                  <c:v>1.0303993178727919</c:v>
                </c:pt>
                <c:pt idx="21">
                  <c:v>1.0285300877214179</c:v>
                </c:pt>
                <c:pt idx="22">
                  <c:v>1.0267772828455042</c:v>
                </c:pt>
                <c:pt idx="23">
                  <c:v>1.0251334762013171</c:v>
                </c:pt>
                <c:pt idx="24">
                  <c:v>1.0235917351261303</c:v>
                </c:pt>
                <c:pt idx="25">
                  <c:v>1.0221455860430029</c:v>
                </c:pt>
                <c:pt idx="26">
                  <c:v>1.0207889819551628</c:v>
                </c:pt>
                <c:pt idx="27">
                  <c:v>1.0195162724802969</c:v>
                </c:pt>
                <c:pt idx="28">
                  <c:v>1.018322176200378</c:v>
                </c:pt>
                <c:pt idx="29">
                  <c:v>1.0172017551251533</c:v>
                </c:pt>
                <c:pt idx="30">
                  <c:v>1.016150391087379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B4-433F-B30C-B029B6E269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7359456"/>
        <c:axId val="307360016"/>
      </c:lineChart>
      <c:catAx>
        <c:axId val="30735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s-ES"/>
                  <a:t>Time</a:t>
                </a:r>
              </a:p>
            </c:rich>
          </c:tx>
          <c:layout>
            <c:manualLayout>
              <c:xMode val="edge"/>
              <c:yMode val="edge"/>
              <c:x val="0.4815789692955047"/>
              <c:y val="0.8661974071422891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30736001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307360016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30735945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Capital stock (logarithmic)</a:t>
            </a:r>
          </a:p>
        </c:rich>
      </c:tx>
      <c:layout>
        <c:manualLayout>
          <c:xMode val="edge"/>
          <c:yMode val="edge"/>
          <c:x val="0.27296587926509186"/>
          <c:y val="3.60649655635150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648328946053115"/>
          <c:y val="0.23628789345947662"/>
          <c:w val="0.82677377269360208"/>
          <c:h val="0.5063312002703069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Hoja1!$H$3:$H$33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Hoja1!$J$3:$J$33</c:f>
              <c:numCache>
                <c:formatCode>0.00000</c:formatCode>
                <c:ptCount val="31"/>
                <c:pt idx="0">
                  <c:v>6.8711235952172958</c:v>
                </c:pt>
                <c:pt idx="1">
                  <c:v>6.8711235952172958</c:v>
                </c:pt>
                <c:pt idx="2">
                  <c:v>6.9389868677732665</c:v>
                </c:pt>
                <c:pt idx="3">
                  <c:v>7.0033458186998878</c:v>
                </c:pt>
                <c:pt idx="4">
                  <c:v>7.0643461488138106</c:v>
                </c:pt>
                <c:pt idx="5">
                  <c:v>7.1221317583441293</c:v>
                </c:pt>
                <c:pt idx="6">
                  <c:v>7.1768441610405906</c:v>
                </c:pt>
                <c:pt idx="7">
                  <c:v>7.2286219946589405</c:v>
                </c:pt>
                <c:pt idx="8">
                  <c:v>7.27760061803599</c:v>
                </c:pt>
                <c:pt idx="9">
                  <c:v>7.3239117855499156</c:v>
                </c:pt>
                <c:pt idx="10">
                  <c:v>7.3676833903757419</c:v>
                </c:pt>
                <c:pt idx="11">
                  <c:v>7.4090392685741318</c:v>
                </c:pt>
                <c:pt idx="12">
                  <c:v>7.44809905667924</c:v>
                </c:pt>
                <c:pt idx="13">
                  <c:v>7.4849780960675538</c:v>
                </c:pt>
                <c:pt idx="14">
                  <c:v>7.5197873779861588</c:v>
                </c:pt>
                <c:pt idx="15">
                  <c:v>7.5526335236894617</c:v>
                </c:pt>
                <c:pt idx="16">
                  <c:v>7.583618794673991</c:v>
                </c:pt>
                <c:pt idx="17">
                  <c:v>7.612841128508987</c:v>
                </c:pt>
                <c:pt idx="18">
                  <c:v>7.64039419623405</c:v>
                </c:pt>
                <c:pt idx="19">
                  <c:v>7.6663674777341502</c:v>
                </c:pt>
                <c:pt idx="20">
                  <c:v>7.6908463519068517</c:v>
                </c:pt>
                <c:pt idx="21">
                  <c:v>7.713912198807142</c:v>
                </c:pt>
                <c:pt idx="22">
                  <c:v>7.7356425112936087</c:v>
                </c:pt>
                <c:pt idx="23">
                  <c:v>7.7561110140067164</c:v>
                </c:pt>
                <c:pt idx="24">
                  <c:v>7.775387787787813</c:v>
                </c:pt>
                <c:pt idx="25">
                  <c:v>7.7935393978978462</c:v>
                </c:pt>
                <c:pt idx="26">
                  <c:v>7.8106290246194021</c:v>
                </c:pt>
                <c:pt idx="27">
                  <c:v>7.8267165950269009</c:v>
                </c:pt>
                <c:pt idx="28">
                  <c:v>7.8418589148888369</c:v>
                </c:pt>
                <c:pt idx="29">
                  <c:v>7.8561097998253731</c:v>
                </c:pt>
                <c:pt idx="30">
                  <c:v>7.8695202049855855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81-4B5A-AFDC-63E5EDC762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8967776"/>
        <c:axId val="828968336"/>
      </c:lineChart>
      <c:catAx>
        <c:axId val="82896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s-ES"/>
                  <a:t>Time</a:t>
                </a:r>
              </a:p>
            </c:rich>
          </c:tx>
          <c:layout>
            <c:manualLayout>
              <c:xMode val="edge"/>
              <c:yMode val="edge"/>
              <c:x val="0.49081503700926277"/>
              <c:y val="0.87541017899078399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2896833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828968336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2896777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Steady</a:t>
            </a:r>
            <a:r>
              <a:rPr lang="es-ES" baseline="0"/>
              <a:t> state deviatio of </a:t>
            </a:r>
            <a:r>
              <a:rPr lang="es-ES"/>
              <a:t>q (logarithmic)</a:t>
            </a:r>
          </a:p>
        </c:rich>
      </c:tx>
      <c:layout>
        <c:manualLayout>
          <c:xMode val="edge"/>
          <c:yMode val="edge"/>
          <c:x val="0.21695472222222226"/>
          <c:y val="3.37571646421622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684210526315788"/>
          <c:y val="0.22761235499569116"/>
          <c:w val="0.82631578947368423"/>
          <c:h val="0.5223890114655206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Hoja1!$H$3:$H$33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Hoja1!$K$3:$K$33</c:f>
              <c:numCache>
                <c:formatCode>0.00000</c:formatCode>
                <c:ptCount val="31"/>
                <c:pt idx="0">
                  <c:v>0</c:v>
                </c:pt>
                <c:pt idx="1">
                  <c:v>9.8281355522050473E-2</c:v>
                </c:pt>
                <c:pt idx="2">
                  <c:v>9.2322295708311602E-2</c:v>
                </c:pt>
                <c:pt idx="3">
                  <c:v>8.6724549530054179E-2</c:v>
                </c:pt>
                <c:pt idx="4">
                  <c:v>8.146620958119985E-2</c:v>
                </c:pt>
                <c:pt idx="5">
                  <c:v>7.6526696759929916E-2</c:v>
                </c:pt>
                <c:pt idx="6">
                  <c:v>7.1886679730067474E-2</c:v>
                </c:pt>
                <c:pt idx="7">
                  <c:v>6.7527999265730054E-2</c:v>
                </c:pt>
                <c:pt idx="8">
                  <c:v>6.3433597183167031E-2</c:v>
                </c:pt>
                <c:pt idx="9">
                  <c:v>5.9587449581648647E-2</c:v>
                </c:pt>
                <c:pt idx="10">
                  <c:v>5.5974504132137351E-2</c:v>
                </c:pt>
                <c:pt idx="11">
                  <c:v>5.2580621168313725E-2</c:v>
                </c:pt>
                <c:pt idx="12">
                  <c:v>4.9392518349410025E-2</c:v>
                </c:pt>
                <c:pt idx="13">
                  <c:v>4.639771867828326E-2</c:v>
                </c:pt>
                <c:pt idx="14">
                  <c:v>4.3584501671290646E-2</c:v>
                </c:pt>
                <c:pt idx="15">
                  <c:v>4.0941857488865308E-2</c:v>
                </c:pt>
                <c:pt idx="16">
                  <c:v>3.8459443847277071E-2</c:v>
                </c:pt>
                <c:pt idx="17">
                  <c:v>3.6127545542947753E-2</c:v>
                </c:pt>
                <c:pt idx="18">
                  <c:v>3.3937036430914808E-2</c:v>
                </c:pt>
                <c:pt idx="19">
                  <c:v>3.1879343708641719E-2</c:v>
                </c:pt>
                <c:pt idx="20">
                  <c:v>2.9946414365395996E-2</c:v>
                </c:pt>
                <c:pt idx="21">
                  <c:v>2.8130683665890464E-2</c:v>
                </c:pt>
                <c:pt idx="22">
                  <c:v>2.6425045544845229E-2</c:v>
                </c:pt>
                <c:pt idx="23">
                  <c:v>2.4822824796605979E-2</c:v>
                </c:pt>
                <c:pt idx="24">
                  <c:v>2.3317750950979696E-2</c:v>
                </c:pt>
                <c:pt idx="25">
                  <c:v>2.1903933733047855E-2</c:v>
                </c:pt>
                <c:pt idx="26">
                  <c:v>2.0575840010916391E-2</c:v>
                </c:pt>
                <c:pt idx="27">
                  <c:v>1.9328272141184846E-2</c:v>
                </c:pt>
                <c:pt idx="28">
                  <c:v>1.8156347627387284E-2</c:v>
                </c:pt>
                <c:pt idx="29">
                  <c:v>1.705548001179601E-2</c:v>
                </c:pt>
                <c:pt idx="30">
                  <c:v>1.6021360925806007E-2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44-4B9A-B681-D950B1E6F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8978944"/>
        <c:axId val="828979504"/>
      </c:lineChart>
      <c:catAx>
        <c:axId val="82897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s-ES"/>
                  <a:t>Time</a:t>
                </a:r>
              </a:p>
            </c:rich>
          </c:tx>
          <c:layout>
            <c:manualLayout>
              <c:xMode val="edge"/>
              <c:yMode val="edge"/>
              <c:x val="0.4815789692955047"/>
              <c:y val="0.8661974071422891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2897950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82897950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2897894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s-ES"/>
    </a:p>
  </c:txPr>
  <c:printSettings>
    <c:headerFooter alignWithMargins="0"/>
    <c:pageMargins b="1" l="0.75000000000000022" r="0.75000000000000022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Steady</a:t>
            </a:r>
            <a:r>
              <a:rPr lang="es-ES" baseline="0"/>
              <a:t> state deviation of capital sotck</a:t>
            </a:r>
            <a:r>
              <a:rPr lang="es-ES"/>
              <a:t> (logarithmic)</a:t>
            </a:r>
          </a:p>
        </c:rich>
      </c:tx>
      <c:layout>
        <c:manualLayout>
          <c:xMode val="edge"/>
          <c:yMode val="edge"/>
          <c:x val="0.27296587926509186"/>
          <c:y val="3.60649655635150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648328946053123"/>
          <c:y val="0.23628789345947673"/>
          <c:w val="0.82677377269360253"/>
          <c:h val="0.5063312002703069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Hoja1!$H$3:$H$33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Hoja1!$L$3:$L$33</c:f>
              <c:numCache>
                <c:formatCode>0.00000</c:formatCode>
                <c:ptCount val="31"/>
                <c:pt idx="0">
                  <c:v>0</c:v>
                </c:pt>
                <c:pt idx="1">
                  <c:v>-0.16209310101204077</c:v>
                </c:pt>
                <c:pt idx="2">
                  <c:v>-0.15226496545983573</c:v>
                </c:pt>
                <c:pt idx="3">
                  <c:v>-0.14303273588900456</c:v>
                </c:pt>
                <c:pt idx="4">
                  <c:v>-0.13436028093599914</c:v>
                </c:pt>
                <c:pt idx="5">
                  <c:v>-0.12621365997787914</c:v>
                </c:pt>
                <c:pt idx="6">
                  <c:v>-0.11856099030188616</c:v>
                </c:pt>
                <c:pt idx="7">
                  <c:v>-0.11137232232887942</c:v>
                </c:pt>
                <c:pt idx="8">
                  <c:v>-0.10461952240230642</c:v>
                </c:pt>
                <c:pt idx="9">
                  <c:v>-9.8276162683989712E-2</c:v>
                </c:pt>
                <c:pt idx="10">
                  <c:v>-9.2317417725824844E-2</c:v>
                </c:pt>
                <c:pt idx="11">
                  <c:v>-8.6719967312611113E-2</c:v>
                </c:pt>
                <c:pt idx="12">
                  <c:v>-8.1461905195779741E-2</c:v>
                </c:pt>
                <c:pt idx="13">
                  <c:v>-7.6522653360838744E-2</c:v>
                </c:pt>
                <c:pt idx="14">
                  <c:v>-7.188288149301042E-2</c:v>
                </c:pt>
                <c:pt idx="15">
                  <c:v>-6.7524431325881359E-2</c:v>
                </c:pt>
                <c:pt idx="16">
                  <c:v>-6.3430245576994823E-2</c:v>
                </c:pt>
                <c:pt idx="17">
                  <c:v>-5.9584301192267118E-2</c:v>
                </c:pt>
                <c:pt idx="18">
                  <c:v>-5.5971546637972346E-2</c:v>
                </c:pt>
                <c:pt idx="19">
                  <c:v>-5.2577842994880865E-2</c:v>
                </c:pt>
                <c:pt idx="20">
                  <c:v>-4.9389908624016696E-2</c:v>
                </c:pt>
                <c:pt idx="21">
                  <c:v>-4.6395267187477093E-2</c:v>
                </c:pt>
                <c:pt idx="22">
                  <c:v>-4.3582198820888048E-2</c:v>
                </c:pt>
                <c:pt idx="23">
                  <c:v>-4.0939694266403523E-2</c:v>
                </c:pt>
                <c:pt idx="24">
                  <c:v>-3.8457411786742925E-2</c:v>
                </c:pt>
                <c:pt idx="25">
                  <c:v>-3.6125636691644952E-2</c:v>
                </c:pt>
                <c:pt idx="26">
                  <c:v>-3.3935243318340164E-2</c:v>
                </c:pt>
                <c:pt idx="27">
                  <c:v>-3.1877659317248522E-2</c:v>
                </c:pt>
                <c:pt idx="28">
                  <c:v>-2.9944832103130037E-2</c:v>
                </c:pt>
                <c:pt idx="29">
                  <c:v>-2.8129197340391307E-2</c:v>
                </c:pt>
                <c:pt idx="30">
                  <c:v>-2.6423649339211708E-2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3E-437B-B1B4-A2DF9EF400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8981744"/>
        <c:axId val="828982304"/>
      </c:lineChart>
      <c:catAx>
        <c:axId val="82898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s-ES"/>
                  <a:t>Time</a:t>
                </a:r>
              </a:p>
            </c:rich>
          </c:tx>
          <c:layout>
            <c:manualLayout>
              <c:xMode val="edge"/>
              <c:yMode val="edge"/>
              <c:x val="0.49081503700926277"/>
              <c:y val="0.87541017899078399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2898230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82898230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2898174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s-ES"/>
    </a:p>
  </c:txPr>
  <c:printSettings>
    <c:headerFooter alignWithMargins="0"/>
    <c:pageMargins b="1" l="0.75000000000000022" r="0.750000000000000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2</xdr:row>
      <xdr:rowOff>0</xdr:rowOff>
    </xdr:from>
    <xdr:to>
      <xdr:col>19</xdr:col>
      <xdr:colOff>552000</xdr:colOff>
      <xdr:row>14</xdr:row>
      <xdr:rowOff>31594</xdr:rowOff>
    </xdr:to>
    <xdr:graphicFrame macro="">
      <xdr:nvGraphicFramePr>
        <xdr:cNvPr id="1137" name="Chart 9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476</xdr:colOff>
      <xdr:row>19</xdr:row>
      <xdr:rowOff>7620</xdr:rowOff>
    </xdr:from>
    <xdr:to>
      <xdr:col>19</xdr:col>
      <xdr:colOff>552476</xdr:colOff>
      <xdr:row>30</xdr:row>
      <xdr:rowOff>146370</xdr:rowOff>
    </xdr:to>
    <xdr:graphicFrame macro="">
      <xdr:nvGraphicFramePr>
        <xdr:cNvPr id="1138" name="Chart 10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0</xdr:colOff>
      <xdr:row>2</xdr:row>
      <xdr:rowOff>0</xdr:rowOff>
    </xdr:from>
    <xdr:to>
      <xdr:col>24</xdr:col>
      <xdr:colOff>492469</xdr:colOff>
      <xdr:row>14</xdr:row>
      <xdr:rowOff>31594</xdr:rowOff>
    </xdr:to>
    <xdr:graphicFrame macro="">
      <xdr:nvGraphicFramePr>
        <xdr:cNvPr id="1139" name="Chart 9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19</xdr:row>
      <xdr:rowOff>0</xdr:rowOff>
    </xdr:from>
    <xdr:to>
      <xdr:col>24</xdr:col>
      <xdr:colOff>492469</xdr:colOff>
      <xdr:row>30</xdr:row>
      <xdr:rowOff>138750</xdr:rowOff>
    </xdr:to>
    <xdr:graphicFrame macro="">
      <xdr:nvGraphicFramePr>
        <xdr:cNvPr id="1140" name="Chart 10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8"/>
  <sheetViews>
    <sheetView tabSelected="1" zoomScale="80" zoomScaleNormal="80" workbookViewId="0">
      <selection activeCell="T1" sqref="T1"/>
    </sheetView>
  </sheetViews>
  <sheetFormatPr baseColWidth="10" defaultColWidth="11.44140625" defaultRowHeight="13.8" x14ac:dyDescent="0.25"/>
  <cols>
    <col min="1" max="1" width="32.33203125" style="9" customWidth="1"/>
    <col min="2" max="2" width="18.33203125" style="9" customWidth="1"/>
    <col min="3" max="3" width="13.6640625" style="9" bestFit="1" customWidth="1"/>
    <col min="4" max="4" width="11.44140625" style="9" hidden="1" customWidth="1"/>
    <col min="5" max="6" width="11.44140625" style="9" customWidth="1"/>
    <col min="7" max="7" width="5.109375" style="9" customWidth="1"/>
    <col min="8" max="8" width="11.44140625" style="9"/>
    <col min="9" max="9" width="11.6640625" style="9" bestFit="1" customWidth="1"/>
    <col min="10" max="11" width="11.6640625" style="9" customWidth="1"/>
    <col min="12" max="12" width="11.44140625" style="9"/>
    <col min="13" max="13" width="14.5546875" style="9" bestFit="1" customWidth="1"/>
    <col min="14" max="14" width="11.44140625" style="9"/>
    <col min="15" max="15" width="6.33203125" style="9" customWidth="1"/>
    <col min="16" max="21" width="11.44140625" style="9"/>
    <col min="22" max="22" width="12.33203125" style="9" bestFit="1" customWidth="1"/>
    <col min="23" max="16384" width="11.44140625" style="9"/>
  </cols>
  <sheetData>
    <row r="1" spans="1:62" ht="14.4" thickBot="1" x14ac:dyDescent="0.3">
      <c r="A1" s="7" t="s">
        <v>15</v>
      </c>
      <c r="B1" s="8"/>
      <c r="BG1" s="10"/>
    </row>
    <row r="2" spans="1:62" ht="14.4" thickBot="1" x14ac:dyDescent="0.3">
      <c r="A2" s="9" t="s">
        <v>0</v>
      </c>
      <c r="H2" s="11" t="s">
        <v>34</v>
      </c>
      <c r="I2" s="12" t="s">
        <v>5</v>
      </c>
      <c r="J2" s="12" t="s">
        <v>10</v>
      </c>
      <c r="K2" s="12" t="s">
        <v>7</v>
      </c>
      <c r="L2" s="12" t="s">
        <v>9</v>
      </c>
      <c r="M2" s="12" t="s">
        <v>8</v>
      </c>
      <c r="N2" s="13" t="s">
        <v>6</v>
      </c>
      <c r="BG2" s="14"/>
      <c r="BH2" s="14"/>
      <c r="BI2" s="14"/>
    </row>
    <row r="3" spans="1:62" ht="14.4" x14ac:dyDescent="0.3">
      <c r="A3" s="15" t="s">
        <v>16</v>
      </c>
      <c r="B3" s="16"/>
      <c r="C3" s="17" t="s">
        <v>35</v>
      </c>
      <c r="D3" s="16"/>
      <c r="E3" s="16"/>
      <c r="F3" s="18"/>
      <c r="H3" s="19">
        <v>0</v>
      </c>
      <c r="I3" s="20">
        <f>qbar_0</f>
        <v>1</v>
      </c>
      <c r="J3" s="20">
        <f>kbar_0</f>
        <v>6.8711235952172958</v>
      </c>
      <c r="K3" s="20">
        <f>LN(I3)-LN(qbar_0)</f>
        <v>0</v>
      </c>
      <c r="L3" s="20">
        <f>LN(J3)-LN(kbar_0)</f>
        <v>0</v>
      </c>
      <c r="M3" s="20">
        <f>((R_0*Phi_0-(Alpha_0-1)*(R_0+Delta_0))/Phi_0)*K3-((R_0+Delta_0)*(Alpha_0-1))*L3</f>
        <v>0</v>
      </c>
      <c r="N3" s="21">
        <f>(1/Phi_0)*K3</f>
        <v>0</v>
      </c>
    </row>
    <row r="4" spans="1:62" ht="14.4" x14ac:dyDescent="0.3">
      <c r="A4" s="3" t="s">
        <v>17</v>
      </c>
      <c r="B4" s="22"/>
      <c r="C4" s="22" t="s">
        <v>19</v>
      </c>
      <c r="D4" s="22"/>
      <c r="E4" s="22"/>
      <c r="F4" s="23"/>
      <c r="H4" s="24">
        <v>1</v>
      </c>
      <c r="I4" s="20">
        <f>EXP(K4+LN(qbar_1))</f>
        <v>1.1032731534385884</v>
      </c>
      <c r="J4" s="20">
        <f>EXP(L4+LN(kbar_1))</f>
        <v>6.8711235952172958</v>
      </c>
      <c r="K4" s="25">
        <f>((Alpha_1-1)*(R_1+Delta_1)*Phi_1/(R_1*Phi_1-(Alpha_1-1)*(R_1+Delta_1)-Phi_1*Lambda1_1))*(LN(kbar_0)-LN(kbar_1))</f>
        <v>9.8281355522050473E-2</v>
      </c>
      <c r="L4" s="26">
        <f>LN(kbar_0)-LN(kbar_1)</f>
        <v>-0.16209310101204077</v>
      </c>
      <c r="M4" s="20">
        <f>((R_1*Phi_1-(Alpha_1-1)*(R_1+Delta_1))/Phi_1)*K4-((R_1+Delta_1)*(Alpha_1-1))*L4</f>
        <v>-5.959059813738875E-3</v>
      </c>
      <c r="N4" s="21">
        <f t="shared" ref="N4:N33" si="0">(1/Phi_1)*K4</f>
        <v>9.8281355522050473E-3</v>
      </c>
    </row>
    <row r="5" spans="1:62" ht="15" thickBot="1" x14ac:dyDescent="0.35">
      <c r="A5" s="5" t="s">
        <v>18</v>
      </c>
      <c r="B5" s="27"/>
      <c r="C5" s="27" t="s">
        <v>20</v>
      </c>
      <c r="D5" s="27"/>
      <c r="E5" s="27"/>
      <c r="F5" s="28"/>
      <c r="H5" s="24">
        <v>2</v>
      </c>
      <c r="I5" s="20">
        <f t="shared" ref="I5:I33" si="1">EXP(K5+LN(qbar_1))</f>
        <v>1.0967182327060221</v>
      </c>
      <c r="J5" s="20">
        <f t="shared" ref="J5:J33" si="2">EXP(L5+LN(kbar_1))</f>
        <v>6.9389868677732665</v>
      </c>
      <c r="K5" s="20">
        <f t="shared" ref="K5:K33" si="3">K4+M4</f>
        <v>9.2322295708311602E-2</v>
      </c>
      <c r="L5" s="20">
        <f t="shared" ref="L5:L33" si="4">L4+N4</f>
        <v>-0.15226496545983573</v>
      </c>
      <c r="M5" s="20">
        <f t="shared" ref="M5:M33" si="5">((R_1*Phi_1-(Alpha_1-1)*(R_1+Delta_1))/Phi_1)*K5-((R_1+Delta_1)*(Alpha_1-1))*L5</f>
        <v>-5.5977461782574182E-3</v>
      </c>
      <c r="N5" s="21">
        <f t="shared" si="0"/>
        <v>9.2322295708311599E-3</v>
      </c>
    </row>
    <row r="6" spans="1:62" ht="14.4" thickBot="1" x14ac:dyDescent="0.3">
      <c r="A6" s="29"/>
      <c r="B6" s="29"/>
      <c r="C6" s="29"/>
      <c r="D6" s="29"/>
      <c r="E6" s="29"/>
      <c r="F6" s="29"/>
      <c r="H6" s="24">
        <f>H5+1</f>
        <v>3</v>
      </c>
      <c r="I6" s="20">
        <f t="shared" si="1"/>
        <v>1.0905962330961683</v>
      </c>
      <c r="J6" s="20">
        <f t="shared" si="2"/>
        <v>7.0033458186998878</v>
      </c>
      <c r="K6" s="20">
        <f t="shared" si="3"/>
        <v>8.6724549530054179E-2</v>
      </c>
      <c r="L6" s="20">
        <f t="shared" si="4"/>
        <v>-0.14303273588900456</v>
      </c>
      <c r="M6" s="20">
        <f t="shared" si="5"/>
        <v>-5.258339948854324E-3</v>
      </c>
      <c r="N6" s="21">
        <f t="shared" si="0"/>
        <v>8.672454953005419E-3</v>
      </c>
    </row>
    <row r="7" spans="1:62" ht="14.4" x14ac:dyDescent="0.3">
      <c r="A7" s="15" t="s">
        <v>21</v>
      </c>
      <c r="B7" s="18"/>
      <c r="C7" s="29"/>
      <c r="D7" s="29"/>
      <c r="E7" s="29"/>
      <c r="F7" s="29"/>
      <c r="H7" s="24">
        <f t="shared" ref="H7:H33" si="6">H6+1</f>
        <v>4</v>
      </c>
      <c r="I7" s="20">
        <f t="shared" si="1"/>
        <v>1.0848765585313815</v>
      </c>
      <c r="J7" s="20">
        <f t="shared" si="2"/>
        <v>7.0643461488138106</v>
      </c>
      <c r="K7" s="20">
        <f t="shared" si="3"/>
        <v>8.146620958119985E-2</v>
      </c>
      <c r="L7" s="20">
        <f t="shared" si="4"/>
        <v>-0.13436028093599914</v>
      </c>
      <c r="M7" s="20">
        <f t="shared" si="5"/>
        <v>-4.9395128212699341E-3</v>
      </c>
      <c r="N7" s="21">
        <f t="shared" si="0"/>
        <v>8.1466209581199846E-3</v>
      </c>
    </row>
    <row r="8" spans="1:62" ht="14.4" x14ac:dyDescent="0.3">
      <c r="A8" s="3" t="s">
        <v>22</v>
      </c>
      <c r="B8" s="23"/>
      <c r="C8" s="29"/>
      <c r="D8" s="29"/>
      <c r="E8" s="29"/>
      <c r="F8" s="30" t="s">
        <v>0</v>
      </c>
      <c r="H8" s="24">
        <f t="shared" si="6"/>
        <v>5</v>
      </c>
      <c r="I8" s="20">
        <f t="shared" si="1"/>
        <v>1.079531009932678</v>
      </c>
      <c r="J8" s="20">
        <f t="shared" si="2"/>
        <v>7.1221317583441293</v>
      </c>
      <c r="K8" s="20">
        <f t="shared" si="3"/>
        <v>7.6526696759929916E-2</v>
      </c>
      <c r="L8" s="20">
        <f t="shared" si="4"/>
        <v>-0.12621365997787914</v>
      </c>
      <c r="M8" s="20">
        <f t="shared" si="5"/>
        <v>-4.6400170298624421E-3</v>
      </c>
      <c r="N8" s="21">
        <f t="shared" si="0"/>
        <v>7.6526696759929916E-3</v>
      </c>
      <c r="BJ8" s="31"/>
    </row>
    <row r="9" spans="1:62" ht="15" thickBot="1" x14ac:dyDescent="0.35">
      <c r="A9" s="5" t="s">
        <v>23</v>
      </c>
      <c r="B9" s="28"/>
      <c r="C9" s="29"/>
      <c r="D9" s="29"/>
      <c r="E9" s="29"/>
      <c r="F9" s="29"/>
      <c r="H9" s="24">
        <f t="shared" si="6"/>
        <v>6</v>
      </c>
      <c r="I9" s="20">
        <f t="shared" si="1"/>
        <v>1.0745335707299637</v>
      </c>
      <c r="J9" s="20">
        <f t="shared" si="2"/>
        <v>7.1768441610405906</v>
      </c>
      <c r="K9" s="20">
        <f t="shared" si="3"/>
        <v>7.1886679730067474E-2</v>
      </c>
      <c r="L9" s="20">
        <f t="shared" si="4"/>
        <v>-0.11856099030188616</v>
      </c>
      <c r="M9" s="20">
        <f t="shared" si="5"/>
        <v>-4.3586804643374211E-3</v>
      </c>
      <c r="N9" s="21">
        <f t="shared" si="0"/>
        <v>7.1886679730067474E-3</v>
      </c>
    </row>
    <row r="10" spans="1:62" ht="14.4" thickBot="1" x14ac:dyDescent="0.3">
      <c r="A10" s="32"/>
      <c r="B10" s="32"/>
      <c r="C10" s="29"/>
      <c r="D10" s="29"/>
      <c r="E10" s="29"/>
      <c r="F10" s="29"/>
      <c r="H10" s="24">
        <f t="shared" si="6"/>
        <v>7</v>
      </c>
      <c r="I10" s="20">
        <f t="shared" si="1"/>
        <v>1.0698602144789819</v>
      </c>
      <c r="J10" s="20">
        <f t="shared" si="2"/>
        <v>7.2286219946589405</v>
      </c>
      <c r="K10" s="20">
        <f t="shared" si="3"/>
        <v>6.7527999265730054E-2</v>
      </c>
      <c r="L10" s="20">
        <f t="shared" si="4"/>
        <v>-0.11137232232887942</v>
      </c>
      <c r="M10" s="20">
        <f t="shared" si="5"/>
        <v>-4.0944020825630228E-3</v>
      </c>
      <c r="N10" s="21">
        <f t="shared" si="0"/>
        <v>6.7527999265730061E-3</v>
      </c>
    </row>
    <row r="11" spans="1:62" ht="14.4" x14ac:dyDescent="0.3">
      <c r="A11" s="15" t="s">
        <v>24</v>
      </c>
      <c r="B11" s="33" t="s">
        <v>25</v>
      </c>
      <c r="C11" s="34" t="s">
        <v>4</v>
      </c>
      <c r="D11" s="29"/>
      <c r="E11" s="29"/>
      <c r="F11" s="29"/>
      <c r="H11" s="24">
        <f t="shared" si="6"/>
        <v>8</v>
      </c>
      <c r="I11" s="20">
        <f t="shared" si="1"/>
        <v>1.0654887319992585</v>
      </c>
      <c r="J11" s="20">
        <f t="shared" si="2"/>
        <v>7.27760061803599</v>
      </c>
      <c r="K11" s="20">
        <f t="shared" si="3"/>
        <v>6.3433597183167031E-2</v>
      </c>
      <c r="L11" s="20">
        <f t="shared" si="4"/>
        <v>-0.10461952240230642</v>
      </c>
      <c r="M11" s="20">
        <f t="shared" si="5"/>
        <v>-3.8461476015183866E-3</v>
      </c>
      <c r="N11" s="21">
        <f t="shared" si="0"/>
        <v>6.3433597183167037E-3</v>
      </c>
    </row>
    <row r="12" spans="1:62" x14ac:dyDescent="0.25">
      <c r="A12" s="35" t="s">
        <v>1</v>
      </c>
      <c r="B12" s="36">
        <v>0.35</v>
      </c>
      <c r="C12" s="37">
        <v>0.35</v>
      </c>
      <c r="H12" s="24">
        <f t="shared" si="6"/>
        <v>9</v>
      </c>
      <c r="I12" s="20">
        <f t="shared" si="1"/>
        <v>1.0613985757825841</v>
      </c>
      <c r="J12" s="20">
        <f t="shared" si="2"/>
        <v>7.3239117855499156</v>
      </c>
      <c r="K12" s="20">
        <f t="shared" si="3"/>
        <v>5.9587449581648647E-2</v>
      </c>
      <c r="L12" s="20">
        <f t="shared" si="4"/>
        <v>-9.8276162683989712E-2</v>
      </c>
      <c r="M12" s="20">
        <f t="shared" si="5"/>
        <v>-3.6129454495112939E-3</v>
      </c>
      <c r="N12" s="21">
        <f t="shared" si="0"/>
        <v>5.9587449581648654E-3</v>
      </c>
    </row>
    <row r="13" spans="1:62" x14ac:dyDescent="0.25">
      <c r="A13" s="35" t="s">
        <v>11</v>
      </c>
      <c r="B13" s="36">
        <v>0.06</v>
      </c>
      <c r="C13" s="37">
        <v>0.06</v>
      </c>
      <c r="H13" s="24">
        <f t="shared" si="6"/>
        <v>10</v>
      </c>
      <c r="I13" s="20">
        <f t="shared" si="1"/>
        <v>1.0575707197095519</v>
      </c>
      <c r="J13" s="20">
        <f t="shared" si="2"/>
        <v>7.3676833903757419</v>
      </c>
      <c r="K13" s="20">
        <f t="shared" si="3"/>
        <v>5.5974504132137351E-2</v>
      </c>
      <c r="L13" s="20">
        <f t="shared" si="4"/>
        <v>-9.2317417725824844E-2</v>
      </c>
      <c r="M13" s="20">
        <f t="shared" si="5"/>
        <v>-3.3938829638236285E-3</v>
      </c>
      <c r="N13" s="21">
        <f t="shared" si="0"/>
        <v>5.5974504132137353E-3</v>
      </c>
      <c r="P13" s="9" t="s">
        <v>0</v>
      </c>
    </row>
    <row r="14" spans="1:62" ht="14.4" thickBot="1" x14ac:dyDescent="0.3">
      <c r="A14" s="38" t="s">
        <v>12</v>
      </c>
      <c r="B14" s="39">
        <v>10</v>
      </c>
      <c r="C14" s="40">
        <v>10</v>
      </c>
      <c r="H14" s="24">
        <f t="shared" si="6"/>
        <v>11</v>
      </c>
      <c r="I14" s="20">
        <f t="shared" si="1"/>
        <v>1.0539875323595365</v>
      </c>
      <c r="J14" s="20">
        <f t="shared" si="2"/>
        <v>7.4090392685741318</v>
      </c>
      <c r="K14" s="20">
        <f t="shared" si="3"/>
        <v>5.2580621168313725E-2</v>
      </c>
      <c r="L14" s="20">
        <f t="shared" si="4"/>
        <v>-8.6719967312611113E-2</v>
      </c>
      <c r="M14" s="20">
        <f t="shared" si="5"/>
        <v>-3.1881028189037026E-3</v>
      </c>
      <c r="N14" s="21">
        <f t="shared" si="0"/>
        <v>5.2580621168313727E-3</v>
      </c>
    </row>
    <row r="15" spans="1:62" ht="14.4" thickBot="1" x14ac:dyDescent="0.3">
      <c r="H15" s="24">
        <f t="shared" si="6"/>
        <v>12</v>
      </c>
      <c r="I15" s="20">
        <f t="shared" si="1"/>
        <v>1.0506326624132725</v>
      </c>
      <c r="J15" s="20">
        <f t="shared" si="2"/>
        <v>7.44809905667924</v>
      </c>
      <c r="K15" s="20">
        <f t="shared" si="3"/>
        <v>4.9392518349410025E-2</v>
      </c>
      <c r="L15" s="20">
        <f t="shared" si="4"/>
        <v>-8.1461905195779741E-2</v>
      </c>
      <c r="M15" s="20">
        <f t="shared" si="5"/>
        <v>-2.9947996711267655E-3</v>
      </c>
      <c r="N15" s="21">
        <f t="shared" si="0"/>
        <v>4.939251834941003E-3</v>
      </c>
    </row>
    <row r="16" spans="1:62" ht="14.4" x14ac:dyDescent="0.3">
      <c r="A16" s="15" t="s">
        <v>26</v>
      </c>
      <c r="B16" s="33" t="s">
        <v>25</v>
      </c>
      <c r="C16" s="34" t="s">
        <v>4</v>
      </c>
      <c r="H16" s="24">
        <f t="shared" si="6"/>
        <v>13</v>
      </c>
      <c r="I16" s="20">
        <f t="shared" si="1"/>
        <v>1.0474909348318993</v>
      </c>
      <c r="J16" s="20">
        <f t="shared" si="2"/>
        <v>7.4849780960675538</v>
      </c>
      <c r="K16" s="20">
        <f t="shared" si="3"/>
        <v>4.639771867828326E-2</v>
      </c>
      <c r="L16" s="20">
        <f t="shared" si="4"/>
        <v>-7.6522653360838744E-2</v>
      </c>
      <c r="M16" s="20">
        <f t="shared" si="5"/>
        <v>-2.8132170069926112E-3</v>
      </c>
      <c r="N16" s="21">
        <f t="shared" si="0"/>
        <v>4.6397718678283266E-3</v>
      </c>
    </row>
    <row r="17" spans="1:14" ht="14.4" thickBot="1" x14ac:dyDescent="0.3">
      <c r="A17" s="5" t="s">
        <v>36</v>
      </c>
      <c r="B17" s="27">
        <v>0.04</v>
      </c>
      <c r="C17" s="28">
        <v>0.03</v>
      </c>
      <c r="H17" s="24">
        <f t="shared" si="6"/>
        <v>14</v>
      </c>
      <c r="I17" s="20">
        <f t="shared" si="1"/>
        <v>1.044548256656247</v>
      </c>
      <c r="J17" s="20">
        <f t="shared" si="2"/>
        <v>7.5197873779861588</v>
      </c>
      <c r="K17" s="20">
        <f t="shared" si="3"/>
        <v>4.3584501671290646E-2</v>
      </c>
      <c r="L17" s="20">
        <f t="shared" si="4"/>
        <v>-7.188288149301042E-2</v>
      </c>
      <c r="M17" s="20">
        <f t="shared" si="5"/>
        <v>-2.64264418242534E-3</v>
      </c>
      <c r="N17" s="21">
        <f t="shared" si="0"/>
        <v>4.3584501671290648E-3</v>
      </c>
    </row>
    <row r="18" spans="1:14" ht="14.4" thickBot="1" x14ac:dyDescent="0.3">
      <c r="D18" s="41"/>
      <c r="H18" s="24">
        <f t="shared" si="6"/>
        <v>15</v>
      </c>
      <c r="I18" s="20">
        <f t="shared" si="1"/>
        <v>1.0417915314088155</v>
      </c>
      <c r="J18" s="20">
        <f t="shared" si="2"/>
        <v>7.5526335236894617</v>
      </c>
      <c r="K18" s="20">
        <f t="shared" si="3"/>
        <v>4.0941857488865308E-2</v>
      </c>
      <c r="L18" s="20">
        <f t="shared" si="4"/>
        <v>-6.7524431325881359E-2</v>
      </c>
      <c r="M18" s="20">
        <f t="shared" si="5"/>
        <v>-2.4824136415882376E-3</v>
      </c>
      <c r="N18" s="21">
        <f t="shared" si="0"/>
        <v>4.0941857488865311E-3</v>
      </c>
    </row>
    <row r="19" spans="1:14" ht="14.4" x14ac:dyDescent="0.3">
      <c r="A19" s="15" t="s">
        <v>27</v>
      </c>
      <c r="B19" s="17" t="s">
        <v>28</v>
      </c>
      <c r="C19" s="42" t="s">
        <v>29</v>
      </c>
      <c r="D19" s="41" t="e">
        <f>_PK1</f>
        <v>#NAME?</v>
      </c>
      <c r="H19" s="24">
        <f t="shared" si="6"/>
        <v>16</v>
      </c>
      <c r="I19" s="20">
        <f t="shared" si="1"/>
        <v>1.0392085812013965</v>
      </c>
      <c r="J19" s="20">
        <f t="shared" si="2"/>
        <v>7.583618794673991</v>
      </c>
      <c r="K19" s="20">
        <f t="shared" si="3"/>
        <v>3.8459443847277071E-2</v>
      </c>
      <c r="L19" s="20">
        <f t="shared" si="4"/>
        <v>-6.3430245576994823E-2</v>
      </c>
      <c r="M19" s="20">
        <f t="shared" si="5"/>
        <v>-2.3318983043293141E-3</v>
      </c>
      <c r="N19" s="21">
        <f t="shared" si="0"/>
        <v>3.8459443847277072E-3</v>
      </c>
    </row>
    <row r="20" spans="1:14" ht="14.4" thickBot="1" x14ac:dyDescent="0.3">
      <c r="A20" s="3" t="s">
        <v>2</v>
      </c>
      <c r="B20" s="43">
        <v>1</v>
      </c>
      <c r="C20" s="44">
        <v>1</v>
      </c>
      <c r="D20" s="45" t="e">
        <f>((R_1)/Alpha1)^(1/(Alpha1-1))</f>
        <v>#NAME?</v>
      </c>
      <c r="H20" s="24">
        <f t="shared" si="6"/>
        <v>17</v>
      </c>
      <c r="I20" s="20">
        <f t="shared" si="1"/>
        <v>1.0367880757561618</v>
      </c>
      <c r="J20" s="20">
        <f t="shared" si="2"/>
        <v>7.612841128508987</v>
      </c>
      <c r="K20" s="20">
        <f t="shared" si="3"/>
        <v>3.6127545542947753E-2</v>
      </c>
      <c r="L20" s="20">
        <f t="shared" si="4"/>
        <v>-5.9584301192267118E-2</v>
      </c>
      <c r="M20" s="20">
        <f t="shared" si="5"/>
        <v>-2.1905091120329491E-3</v>
      </c>
      <c r="N20" s="21">
        <f t="shared" si="0"/>
        <v>3.6127545542947756E-3</v>
      </c>
    </row>
    <row r="21" spans="1:14" ht="14.4" thickBot="1" x14ac:dyDescent="0.3">
      <c r="A21" s="5" t="s">
        <v>3</v>
      </c>
      <c r="B21" s="46">
        <f>(((R_0+Delta_0)/Alpha_0)^(1/(Alpha_0-1)))</f>
        <v>6.8711235952172958</v>
      </c>
      <c r="C21" s="47">
        <f>(((R_1+Delta_1)/Alpha_1)^(1/(Alpha_1-1)))</f>
        <v>8.0802332916977768</v>
      </c>
      <c r="H21" s="24">
        <f t="shared" si="6"/>
        <v>18</v>
      </c>
      <c r="I21" s="20">
        <f t="shared" si="1"/>
        <v>1.034519467639474</v>
      </c>
      <c r="J21" s="20">
        <f t="shared" si="2"/>
        <v>7.64039419623405</v>
      </c>
      <c r="K21" s="20">
        <f t="shared" si="3"/>
        <v>3.3937036430914808E-2</v>
      </c>
      <c r="L21" s="20">
        <f t="shared" si="4"/>
        <v>-5.5971546637972346E-2</v>
      </c>
      <c r="M21" s="20">
        <f t="shared" si="5"/>
        <v>-2.0576927222730858E-3</v>
      </c>
      <c r="N21" s="21">
        <f t="shared" si="0"/>
        <v>3.3937036430914808E-3</v>
      </c>
    </row>
    <row r="22" spans="1:14" ht="14.4" thickBot="1" x14ac:dyDescent="0.3">
      <c r="H22" s="24">
        <f t="shared" si="6"/>
        <v>19</v>
      </c>
      <c r="I22" s="20">
        <f t="shared" si="1"/>
        <v>1.0323929330875279</v>
      </c>
      <c r="J22" s="20">
        <f t="shared" si="2"/>
        <v>7.6663674777341502</v>
      </c>
      <c r="K22" s="20">
        <f t="shared" si="3"/>
        <v>3.1879343708641719E-2</v>
      </c>
      <c r="L22" s="20">
        <f t="shared" si="4"/>
        <v>-5.2577842994880865E-2</v>
      </c>
      <c r="M22" s="20">
        <f t="shared" si="5"/>
        <v>-1.9329293432457249E-3</v>
      </c>
      <c r="N22" s="21">
        <f t="shared" si="0"/>
        <v>3.1879343708641722E-3</v>
      </c>
    </row>
    <row r="23" spans="1:14" ht="14.4" x14ac:dyDescent="0.3">
      <c r="A23" s="15" t="s">
        <v>30</v>
      </c>
      <c r="B23" s="33" t="s">
        <v>25</v>
      </c>
      <c r="C23" s="34" t="s">
        <v>4</v>
      </c>
      <c r="H23" s="24">
        <f t="shared" si="6"/>
        <v>20</v>
      </c>
      <c r="I23" s="20">
        <f t="shared" si="1"/>
        <v>1.0303993178727919</v>
      </c>
      <c r="J23" s="20">
        <f t="shared" si="2"/>
        <v>7.6908463519068517</v>
      </c>
      <c r="K23" s="20">
        <f t="shared" si="3"/>
        <v>2.9946414365395996E-2</v>
      </c>
      <c r="L23" s="20">
        <f t="shared" si="4"/>
        <v>-4.9389908624016696E-2</v>
      </c>
      <c r="M23" s="20">
        <f t="shared" si="5"/>
        <v>-1.8157306995055299E-3</v>
      </c>
      <c r="N23" s="21">
        <f t="shared" si="0"/>
        <v>2.9946414365395998E-3</v>
      </c>
    </row>
    <row r="24" spans="1:14" ht="16.2" x14ac:dyDescent="0.35">
      <c r="A24" s="3" t="s">
        <v>13</v>
      </c>
      <c r="B24" s="48">
        <f>(((R_0*Phi_0-(Alpha_0-1)*(R_0+Delta_0))/Phi_0)-SQRT(((R_0*Phi_0-(Alpha_0-1)*(R_0+Delta_0))/Phi_0)^2-4*((Alpha_0-1)*(R_0+Delta_0))/Phi_0))/2</f>
        <v>-6.0658059803573104E-2</v>
      </c>
      <c r="C24" s="49">
        <f>(((R_1*Phi_1-(Alpha_1-1)*(R_1+Delta_1))/Phi_1)-SQRT(((R_1*Phi_1-(Alpha_1-1)*(R_1+Delta_1))/Phi_1)^2-4*((Alpha_1-1)*(R_1+Delta_1))/Phi_1))/2</f>
        <v>-6.0632657965344158E-2</v>
      </c>
      <c r="H24" s="24">
        <f t="shared" si="6"/>
        <v>21</v>
      </c>
      <c r="I24" s="20">
        <f t="shared" si="1"/>
        <v>1.0285300877214179</v>
      </c>
      <c r="J24" s="20">
        <f t="shared" si="2"/>
        <v>7.713912198807142</v>
      </c>
      <c r="K24" s="20">
        <f t="shared" si="3"/>
        <v>2.8130683665890464E-2</v>
      </c>
      <c r="L24" s="20">
        <f t="shared" si="4"/>
        <v>-4.6395267187477093E-2</v>
      </c>
      <c r="M24" s="20">
        <f t="shared" si="5"/>
        <v>-1.7056381210452365E-3</v>
      </c>
      <c r="N24" s="21">
        <f t="shared" si="0"/>
        <v>2.8130683665890466E-3</v>
      </c>
    </row>
    <row r="25" spans="1:14" ht="16.2" thickBot="1" x14ac:dyDescent="0.4">
      <c r="A25" s="50" t="s">
        <v>14</v>
      </c>
      <c r="B25" s="51">
        <f>(((R_0*Phi_0-(Alpha_0-1)*(R_0+Delta_0))/Phi_0)+SQRT(((R_0*Phi_0-(Alpha_0-1)*(R_0+Delta_0))/Phi_0)^2-4*((Alpha_0-1)*(R_0+Delta_0))/Phi_0))/2</f>
        <v>0.1071580598035731</v>
      </c>
      <c r="C25" s="52">
        <f>(((R_1*Phi_1-(Alpha_1-1)*(R_1+Delta_1))/Phi_1)+SQRT(((R_1*Phi_1-(Alpha_1-1)*(R_1+Delta_1))/Phi_1)^2-4*((Alpha_1-1)*(R_1+Delta_1))/Phi_1))/2</f>
        <v>9.6482657965344151E-2</v>
      </c>
      <c r="H25" s="24">
        <f t="shared" si="6"/>
        <v>22</v>
      </c>
      <c r="I25" s="20">
        <f t="shared" si="1"/>
        <v>1.0267772828455042</v>
      </c>
      <c r="J25" s="20">
        <f t="shared" si="2"/>
        <v>7.7356425112936087</v>
      </c>
      <c r="K25" s="20">
        <f t="shared" si="3"/>
        <v>2.6425045544845229E-2</v>
      </c>
      <c r="L25" s="20">
        <f t="shared" si="4"/>
        <v>-4.3582198820888048E-2</v>
      </c>
      <c r="M25" s="20">
        <f t="shared" si="5"/>
        <v>-1.6022207482392493E-3</v>
      </c>
      <c r="N25" s="21">
        <f t="shared" si="0"/>
        <v>2.6425045544845229E-3</v>
      </c>
    </row>
    <row r="26" spans="1:14" ht="14.4" thickBot="1" x14ac:dyDescent="0.3">
      <c r="H26" s="24">
        <f t="shared" si="6"/>
        <v>23</v>
      </c>
      <c r="I26" s="20">
        <f t="shared" si="1"/>
        <v>1.0251334762013171</v>
      </c>
      <c r="J26" s="20">
        <f t="shared" si="2"/>
        <v>7.7561110140067164</v>
      </c>
      <c r="K26" s="20">
        <f t="shared" si="3"/>
        <v>2.4822824796605979E-2</v>
      </c>
      <c r="L26" s="20">
        <f t="shared" si="4"/>
        <v>-4.0939694266403523E-2</v>
      </c>
      <c r="M26" s="20">
        <f t="shared" si="5"/>
        <v>-1.5050738456262817E-3</v>
      </c>
      <c r="N26" s="21">
        <f t="shared" si="0"/>
        <v>2.4822824796605983E-3</v>
      </c>
    </row>
    <row r="27" spans="1:14" ht="14.4" x14ac:dyDescent="0.3">
      <c r="A27" s="1" t="s">
        <v>31</v>
      </c>
      <c r="B27" s="2"/>
      <c r="H27" s="24">
        <f t="shared" si="6"/>
        <v>24</v>
      </c>
      <c r="I27" s="20">
        <f t="shared" si="1"/>
        <v>1.0235917351261303</v>
      </c>
      <c r="J27" s="20">
        <f t="shared" si="2"/>
        <v>7.775387787787813</v>
      </c>
      <c r="K27" s="20">
        <f t="shared" si="3"/>
        <v>2.3317750950979696E-2</v>
      </c>
      <c r="L27" s="20">
        <f t="shared" si="4"/>
        <v>-3.8457411786742925E-2</v>
      </c>
      <c r="M27" s="20">
        <f t="shared" si="5"/>
        <v>-1.413817217931839E-3</v>
      </c>
      <c r="N27" s="21">
        <f t="shared" si="0"/>
        <v>2.3317750950979698E-3</v>
      </c>
    </row>
    <row r="28" spans="1:14" ht="16.2" x14ac:dyDescent="0.35">
      <c r="A28" s="3" t="s">
        <v>32</v>
      </c>
      <c r="B28" s="4">
        <f>IF(C24=0,ABS(1+B24),SQRT((1+B24)^2+C24^2))</f>
        <v>0.94129676501299531</v>
      </c>
      <c r="H28" s="24">
        <f t="shared" si="6"/>
        <v>25</v>
      </c>
      <c r="I28" s="20">
        <f t="shared" si="1"/>
        <v>1.0221455860430029</v>
      </c>
      <c r="J28" s="20">
        <f t="shared" si="2"/>
        <v>7.7935393978978462</v>
      </c>
      <c r="K28" s="20">
        <f t="shared" si="3"/>
        <v>2.1903933733047855E-2</v>
      </c>
      <c r="L28" s="20">
        <f t="shared" si="4"/>
        <v>-3.6125636691644952E-2</v>
      </c>
      <c r="M28" s="20">
        <f t="shared" si="5"/>
        <v>-1.328093722131464E-3</v>
      </c>
      <c r="N28" s="21">
        <f t="shared" si="0"/>
        <v>2.1903933733047856E-3</v>
      </c>
    </row>
    <row r="29" spans="1:14" ht="16.8" thickBot="1" x14ac:dyDescent="0.4">
      <c r="A29" s="5" t="s">
        <v>33</v>
      </c>
      <c r="B29" s="6">
        <f>IF(C25=0,ABS(1+B25),SQRT((1+B25)^2+C25^2))</f>
        <v>1.1113540716963564</v>
      </c>
      <c r="H29" s="24">
        <f t="shared" si="6"/>
        <v>26</v>
      </c>
      <c r="I29" s="20">
        <f t="shared" si="1"/>
        <v>1.0207889819551628</v>
      </c>
      <c r="J29" s="20">
        <f t="shared" si="2"/>
        <v>7.8106290246194021</v>
      </c>
      <c r="K29" s="20">
        <f t="shared" si="3"/>
        <v>2.0575840010916391E-2</v>
      </c>
      <c r="L29" s="20">
        <f t="shared" si="4"/>
        <v>-3.3935243318340164E-2</v>
      </c>
      <c r="M29" s="20">
        <f t="shared" si="5"/>
        <v>-1.2475678697315468E-3</v>
      </c>
      <c r="N29" s="21">
        <f t="shared" si="0"/>
        <v>2.0575840010916393E-3</v>
      </c>
    </row>
    <row r="30" spans="1:14" x14ac:dyDescent="0.25">
      <c r="H30" s="24">
        <f t="shared" si="6"/>
        <v>27</v>
      </c>
      <c r="I30" s="20">
        <f t="shared" si="1"/>
        <v>1.0195162724802969</v>
      </c>
      <c r="J30" s="20">
        <f t="shared" si="2"/>
        <v>7.8267165950269009</v>
      </c>
      <c r="K30" s="20">
        <f t="shared" si="3"/>
        <v>1.9328272141184846E-2</v>
      </c>
      <c r="L30" s="20">
        <f t="shared" si="4"/>
        <v>-3.1877659317248522E-2</v>
      </c>
      <c r="M30" s="20">
        <f t="shared" si="5"/>
        <v>-1.1719245137975618E-3</v>
      </c>
      <c r="N30" s="21">
        <f t="shared" si="0"/>
        <v>1.9328272141184847E-3</v>
      </c>
    </row>
    <row r="31" spans="1:14" x14ac:dyDescent="0.25">
      <c r="A31" s="29"/>
      <c r="B31" s="29"/>
      <c r="C31" s="29"/>
      <c r="H31" s="24">
        <f t="shared" si="6"/>
        <v>28</v>
      </c>
      <c r="I31" s="20">
        <f t="shared" si="1"/>
        <v>1.018322176200378</v>
      </c>
      <c r="J31" s="20">
        <f t="shared" si="2"/>
        <v>7.8418589148888369</v>
      </c>
      <c r="K31" s="20">
        <f t="shared" si="3"/>
        <v>1.8156347627387284E-2</v>
      </c>
      <c r="L31" s="20">
        <f t="shared" si="4"/>
        <v>-2.9944832103130037E-2</v>
      </c>
      <c r="M31" s="20">
        <f t="shared" si="5"/>
        <v>-1.100867615591273E-3</v>
      </c>
      <c r="N31" s="21">
        <f t="shared" si="0"/>
        <v>1.8156347627387285E-3</v>
      </c>
    </row>
    <row r="32" spans="1:14" ht="14.4" x14ac:dyDescent="0.3">
      <c r="A32" s="53"/>
      <c r="B32" s="54"/>
      <c r="C32" s="54"/>
      <c r="H32" s="24">
        <f t="shared" si="6"/>
        <v>29</v>
      </c>
      <c r="I32" s="20">
        <f t="shared" si="1"/>
        <v>1.0172017551251533</v>
      </c>
      <c r="J32" s="20">
        <f t="shared" si="2"/>
        <v>7.8561097998253731</v>
      </c>
      <c r="K32" s="20">
        <f t="shared" si="3"/>
        <v>1.705548001179601E-2</v>
      </c>
      <c r="L32" s="20">
        <f t="shared" si="4"/>
        <v>-2.8129197340391307E-2</v>
      </c>
      <c r="M32" s="20">
        <f t="shared" si="5"/>
        <v>-1.0341190859900046E-3</v>
      </c>
      <c r="N32" s="21">
        <f t="shared" si="0"/>
        <v>1.705548001179601E-3</v>
      </c>
    </row>
    <row r="33" spans="1:14" ht="14.4" thickBot="1" x14ac:dyDescent="0.3">
      <c r="A33" s="32"/>
      <c r="B33" s="32"/>
      <c r="C33" s="32"/>
      <c r="H33" s="55">
        <f t="shared" si="6"/>
        <v>30</v>
      </c>
      <c r="I33" s="56">
        <f t="shared" si="1"/>
        <v>1.016150391087379</v>
      </c>
      <c r="J33" s="56">
        <f t="shared" si="2"/>
        <v>7.8695202049855855</v>
      </c>
      <c r="K33" s="56">
        <f t="shared" si="3"/>
        <v>1.6021360925806007E-2</v>
      </c>
      <c r="L33" s="56">
        <f t="shared" si="4"/>
        <v>-2.6423649339211708E-2</v>
      </c>
      <c r="M33" s="56">
        <f t="shared" si="5"/>
        <v>-9.714176971537395E-4</v>
      </c>
      <c r="N33" s="57">
        <f t="shared" si="0"/>
        <v>1.6021360925806008E-3</v>
      </c>
    </row>
    <row r="38" spans="1:14" x14ac:dyDescent="0.25">
      <c r="K38" s="29"/>
      <c r="L38" s="29"/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ignoredErrors>
    <ignoredError sqref="B28:B29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8:F8"/>
  <sheetViews>
    <sheetView workbookViewId="0">
      <selection activeCell="E9" sqref="E9"/>
    </sheetView>
  </sheetViews>
  <sheetFormatPr baseColWidth="10" defaultRowHeight="13.2" x14ac:dyDescent="0.25"/>
  <sheetData>
    <row r="8" spans="5:6" x14ac:dyDescent="0.25">
      <c r="E8">
        <f>(0.04+0.07)/0.35</f>
        <v>0.31428571428571433</v>
      </c>
      <c r="F8">
        <f>E8^(-1/0.65)</f>
        <v>5.9339885836927602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16</vt:i4>
      </vt:variant>
    </vt:vector>
  </HeadingPairs>
  <TitlesOfParts>
    <vt:vector size="19" baseType="lpstr">
      <vt:lpstr>Hoja1</vt:lpstr>
      <vt:lpstr>Hoja2</vt:lpstr>
      <vt:lpstr>Hoja3</vt:lpstr>
      <vt:lpstr>Alpha_0</vt:lpstr>
      <vt:lpstr>Alpha_1</vt:lpstr>
      <vt:lpstr>Delta_0</vt:lpstr>
      <vt:lpstr>Delta_1</vt:lpstr>
      <vt:lpstr>kbar_0</vt:lpstr>
      <vt:lpstr>kbar_1</vt:lpstr>
      <vt:lpstr>Lambda1_0</vt:lpstr>
      <vt:lpstr>Lambda1_1</vt:lpstr>
      <vt:lpstr>Lambda2_0</vt:lpstr>
      <vt:lpstr>Lambda2_1</vt:lpstr>
      <vt:lpstr>Phi_0</vt:lpstr>
      <vt:lpstr>Phi_1</vt:lpstr>
      <vt:lpstr>qbar_0</vt:lpstr>
      <vt:lpstr>qbar_1</vt:lpstr>
      <vt:lpstr>R_0</vt:lpstr>
      <vt:lpstr>R_1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Torres</dc:creator>
  <cp:lastModifiedBy>yo</cp:lastModifiedBy>
  <dcterms:created xsi:type="dcterms:W3CDTF">2009-07-04T07:41:09Z</dcterms:created>
  <dcterms:modified xsi:type="dcterms:W3CDTF">2019-12-20T06:00:17Z</dcterms:modified>
</cp:coreProperties>
</file>